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360" yWindow="525" windowWidth="19815" windowHeight="736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24" i="1"/>
  <c r="L24"/>
  <c r="K24"/>
  <c r="J24"/>
  <c r="I24"/>
  <c r="H24"/>
  <c r="N24" s="1"/>
  <c r="M21"/>
  <c r="L21"/>
  <c r="K21"/>
  <c r="J21"/>
  <c r="N21" s="1"/>
  <c r="I21"/>
  <c r="H21"/>
  <c r="M17"/>
  <c r="L17"/>
  <c r="K17"/>
  <c r="J17"/>
  <c r="N17" s="1"/>
  <c r="I17"/>
  <c r="H17"/>
  <c r="M16"/>
  <c r="M25" s="1"/>
  <c r="L16"/>
  <c r="K16"/>
  <c r="J16"/>
  <c r="I16"/>
  <c r="I25" s="1"/>
  <c r="H16"/>
  <c r="N16" s="1"/>
  <c r="M13"/>
  <c r="L13"/>
  <c r="L25" s="1"/>
  <c r="K13"/>
  <c r="J13"/>
  <c r="I13"/>
  <c r="H13"/>
  <c r="N13" s="1"/>
  <c r="M10"/>
  <c r="L10"/>
  <c r="K10"/>
  <c r="J10"/>
  <c r="N10" s="1"/>
  <c r="I10"/>
  <c r="H10"/>
  <c r="M6"/>
  <c r="L6"/>
  <c r="K6"/>
  <c r="K25" s="1"/>
  <c r="J6"/>
  <c r="N6" s="1"/>
  <c r="N25" s="1"/>
  <c r="I6"/>
  <c r="H6"/>
  <c r="J25" l="1"/>
  <c r="H25"/>
</calcChain>
</file>

<file path=xl/sharedStrings.xml><?xml version="1.0" encoding="utf-8"?>
<sst xmlns="http://schemas.openxmlformats.org/spreadsheetml/2006/main" count="69" uniqueCount="68">
  <si>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</si>
  <si>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</si>
  <si>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</si>
  <si>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</si>
  <si>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</si>
  <si>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</si>
  <si>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</si>
  <si>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</si>
  <si>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</si>
  <si>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</si>
  <si>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</si>
  <si>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</si>
  <si>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</si>
  <si>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</si>
  <si>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Д. Ульянова 11 отчет</t>
  </si>
  <si>
    <t>Дата изменения:</t>
  </si>
  <si>
    <t>25.03.2022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</si>
  <si>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</si>
  <si>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</si>
  <si>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</si>
  <si>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</si>
  <si>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</si>
  <si>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</si>
  <si>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</si>
  <si>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</si>
  <si>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</si>
  <si>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</si>
  <si>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</si>
  <si>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</si>
  <si>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2.1.2.3</t>
  </si>
  <si>
    <t xml:space="preserve">Модернизация внутридомовых тепловых сетей путем замены на трубопроводы из многослойных металл-полимерных труб при стояковой системе отопления </t>
  </si>
  <si>
    <t>2.1.2.3.2</t>
  </si>
  <si>
    <t>Модернизация внутридомовых тепловых сетей путем замены на трубопроводы из многослойных металл-полимерных труб при стояковой системе отопления диаметром до 25 мм</t>
  </si>
  <si>
    <t>пог.м.</t>
  </si>
  <si>
    <t>2.1.8</t>
  </si>
  <si>
    <t>Ремонт  насосов,  магистральной запорной арматуры,  автоматических устройств</t>
  </si>
  <si>
    <t>2.1.8.8</t>
  </si>
  <si>
    <t>Смена вентиля</t>
  </si>
  <si>
    <t>2.1.8.8.1</t>
  </si>
  <si>
    <t>Смена вентиля диаметром до 25 мм</t>
  </si>
  <si>
    <t>100 вентилей</t>
  </si>
  <si>
    <t>2.3</t>
  </si>
  <si>
    <t>Система водоотведения</t>
  </si>
  <si>
    <t>2.3.1</t>
  </si>
  <si>
    <t>Смена отдельных участков трубопроводов канализации из полиэтиленовых труб высокой плотности</t>
  </si>
  <si>
    <t>2.3.1.4</t>
  </si>
  <si>
    <t>Смена вертикальных участков трубопроводов канализации из полиэтиленовых труб высокой плотности диаметром 100 мм</t>
  </si>
  <si>
    <t>100 м трубопроводов</t>
  </si>
  <si>
    <t>2.3.4</t>
  </si>
  <si>
    <t>Устранение засоров внутренних канализационных трубопроводов</t>
  </si>
  <si>
    <t>100 м трубы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</si>
  <si>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</si>
  <si>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</si>
  <si>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</si>
  <si>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</si>
  <si>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2.6.14.1</t>
  </si>
  <si>
    <t>Осмотр системы центрального отопления</t>
  </si>
  <si>
    <t>2.6.14.1.1</t>
  </si>
  <si>
    <t>Осмотр внутриквартирных устройств системы центрального отопления</t>
  </si>
  <si>
    <t>1000 кв.м. общей площади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</si>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</sst>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</font>
    <font>
      <sz val="10"/>
      <name val="Calibri"/>
    </font>
    <font>
      <sz val="12"/>
      <name val="Calibri"/>
    </font>
    <font>
      <b/>
      <sz val="9"/>
      <color rgb="FFFFFFFF"/>
      <name val="Calibri"/>
    </font>
    <font>
      <b/>
      <sz val="18"/>
      <color rgb="FF000099"/>
      <name val="Calibri"/>
    </font>
    <font>
      <i/>
      <sz val="11"/>
      <name val="Calibri"/>
    </font>
    <font>
      <b/>
      <sz val="11"/>
      <name val="Calibri"/>
    </font>
    <font>
      <b/>
      <sz val="10"/>
      <color rgb="FF707070"/>
      <name val="Calibri"/>
    </font>
    <font>
      <b/>
      <sz val="11"/>
      <color rgb="FFFFFFFF"/>
      <name val="Calibri"/>
    </font>
    <font>
      <b/>
      <sz val="10"/>
      <color rgb="FFFFFFFF"/>
      <name val="Calibri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5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0.04</v>
      </c>
      <c r="G6" s="24">
        <v>1</v>
      </c>
      <c r="H6" s="25">
        <f>F6 * G6 * 1717.8024</f>
        <v>68.712096000000003</v>
      </c>
      <c r="I6" s="25">
        <f>F6 * G6 * 2684.13</f>
        <v>107.3652</v>
      </c>
      <c r="J6" s="25">
        <f>F6 * G6 * 0</f>
        <v>0</v>
      </c>
      <c r="K6" s="25">
        <f>F6 * G6 * 1635.347885</f>
        <v>65.413915399999993</v>
      </c>
      <c r="L6" s="25">
        <f>F6 * G6 * 673.178701</f>
        <v>26.927148040000002</v>
      </c>
      <c r="M6" s="25">
        <f>F6 * G6 * 343.56048</f>
        <v>13.742419200000001</v>
      </c>
      <c r="N6" s="26">
        <f>SUM(H6:M6)</f>
        <v>282.16077863999999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51">
      <c r="B10" s="20">
        <v>2</v>
      </c>
      <c r="C10" s="21" t="s">
        <v>31</v>
      </c>
      <c r="D10" s="22" t="s">
        <v>32</v>
      </c>
      <c r="E10" s="22" t="s">
        <v>33</v>
      </c>
      <c r="F10" s="23">
        <v>5</v>
      </c>
      <c r="G10" s="24">
        <v>1</v>
      </c>
      <c r="H10" s="25">
        <f>F10 * G10 * 474.93648</f>
        <v>2374.6824000000001</v>
      </c>
      <c r="I10" s="25">
        <f>F10 * G10 * 290.90961</f>
        <v>1454.5480499999999</v>
      </c>
      <c r="J10" s="25">
        <f>F10 * G10 * 0</f>
        <v>0</v>
      </c>
      <c r="K10" s="25">
        <f>F10 * G10 * 452.139529</f>
        <v>2260.6976449999997</v>
      </c>
      <c r="L10" s="25">
        <f>F10 * G10 * 138.518643</f>
        <v>692.59321499999999</v>
      </c>
      <c r="M10" s="25">
        <f>F10 * G10 * 94.987296</f>
        <v>474.93648000000002</v>
      </c>
      <c r="N10" s="26">
        <f>SUM(H10:M10)</f>
        <v>7257.4577899999995</v>
      </c>
    </row>
    <row r="11" spans="1:14" s="17" customFormat="1" ht="12.75">
      <c r="B11" s="18"/>
      <c r="C11" s="19" t="s">
        <v>34</v>
      </c>
      <c r="D11" s="34" t="s">
        <v>35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s="17" customFormat="1" ht="12.75">
      <c r="B12" s="18"/>
      <c r="C12" s="19" t="s">
        <v>36</v>
      </c>
      <c r="D12" s="35" t="s">
        <v>37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spans="1:14">
      <c r="B13" s="20">
        <v>3</v>
      </c>
      <c r="C13" s="21" t="s">
        <v>38</v>
      </c>
      <c r="D13" s="22" t="s">
        <v>39</v>
      </c>
      <c r="E13" s="22" t="s">
        <v>40</v>
      </c>
      <c r="F13" s="23">
        <v>0.02</v>
      </c>
      <c r="G13" s="24">
        <v>1</v>
      </c>
      <c r="H13" s="25">
        <f>F13 * G13 * 14193.504</f>
        <v>283.87008000000003</v>
      </c>
      <c r="I13" s="25">
        <f>F13 * G13 * 11401.039579</f>
        <v>228.02079158000001</v>
      </c>
      <c r="J13" s="25">
        <f>F13 * G13 * 0</f>
        <v>0</v>
      </c>
      <c r="K13" s="25">
        <f>F13 * G13 * 13512.2158079999</f>
        <v>270.24431615999799</v>
      </c>
      <c r="L13" s="25">
        <f>F13 * G13 * 4425.24605</f>
        <v>88.504920999999996</v>
      </c>
      <c r="M13" s="25">
        <f>F13 * G13 * 2838.7008</f>
        <v>56.774016000000003</v>
      </c>
      <c r="N13" s="26">
        <f>SUM(H13:M13)</f>
        <v>927.41412473999799</v>
      </c>
    </row>
    <row r="14" spans="1:14" s="14" customFormat="1" ht="15">
      <c r="B14" s="15"/>
      <c r="C14" s="16" t="s">
        <v>41</v>
      </c>
      <c r="D14" s="33" t="s">
        <v>42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</row>
    <row r="15" spans="1:14" s="17" customFormat="1" ht="12.75">
      <c r="B15" s="18"/>
      <c r="C15" s="19" t="s">
        <v>43</v>
      </c>
      <c r="D15" s="34" t="s">
        <v>44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14" ht="38.25">
      <c r="B16" s="20">
        <v>4</v>
      </c>
      <c r="C16" s="21" t="s">
        <v>45</v>
      </c>
      <c r="D16" s="22" t="s">
        <v>46</v>
      </c>
      <c r="E16" s="22" t="s">
        <v>47</v>
      </c>
      <c r="F16" s="23">
        <v>2.5000000000000001E-2</v>
      </c>
      <c r="G16" s="24">
        <v>1</v>
      </c>
      <c r="H16" s="25">
        <f>F16 * G16 * 17224.0464</f>
        <v>430.60115999999999</v>
      </c>
      <c r="I16" s="25">
        <f>F16 * G16 * 24953.902404</f>
        <v>623.84756010000001</v>
      </c>
      <c r="J16" s="25">
        <f>F16 * G16 * 0</f>
        <v>0</v>
      </c>
      <c r="K16" s="25">
        <f>F16 * G16 * 16397.292173</f>
        <v>409.93230432500008</v>
      </c>
      <c r="L16" s="25">
        <f>F16 * G16 * 6543.115302</f>
        <v>163.57788255000003</v>
      </c>
      <c r="M16" s="25">
        <f>F16 * G16 * 3444.80928</f>
        <v>86.120232000000001</v>
      </c>
      <c r="N16" s="26">
        <f>SUM(H16:M16)</f>
        <v>1714.079138975</v>
      </c>
    </row>
    <row r="17" spans="2:14" ht="25.5">
      <c r="B17" s="20">
        <v>5</v>
      </c>
      <c r="C17" s="21" t="s">
        <v>48</v>
      </c>
      <c r="D17" s="22" t="s">
        <v>49</v>
      </c>
      <c r="E17" s="22" t="s">
        <v>50</v>
      </c>
      <c r="F17" s="23">
        <v>0.15</v>
      </c>
      <c r="G17" s="24">
        <v>1</v>
      </c>
      <c r="H17" s="25">
        <f>F17 * G17 * 2443.6344</f>
        <v>366.54515999999995</v>
      </c>
      <c r="I17" s="25">
        <f>F17 * G17 * 600.324723</f>
        <v>90.048708449999992</v>
      </c>
      <c r="J17" s="25">
        <f>F17 * G17 * 0</f>
        <v>0</v>
      </c>
      <c r="K17" s="25">
        <f>F17 * G17 * 2326.339949</f>
        <v>348.95099235000004</v>
      </c>
      <c r="L17" s="25">
        <f>F17 * G17 * 618.127237999999</f>
        <v>92.719085699999852</v>
      </c>
      <c r="M17" s="25">
        <f>F17 * G17 * 488.72688</f>
        <v>73.309032000000002</v>
      </c>
      <c r="N17" s="26">
        <f>SUM(H17:M17)</f>
        <v>971.57297849999975</v>
      </c>
    </row>
    <row r="18" spans="2:14" s="14" customFormat="1" ht="15">
      <c r="B18" s="15"/>
      <c r="C18" s="16" t="s">
        <v>51</v>
      </c>
      <c r="D18" s="33" t="s">
        <v>52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19" spans="2:14" s="17" customFormat="1" ht="12.75">
      <c r="B19" s="18"/>
      <c r="C19" s="19" t="s">
        <v>53</v>
      </c>
      <c r="D19" s="34" t="s">
        <v>54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</row>
    <row r="20" spans="2:14" s="17" customFormat="1" ht="12.75">
      <c r="B20" s="18"/>
      <c r="C20" s="19" t="s">
        <v>55</v>
      </c>
      <c r="D20" s="35" t="s">
        <v>56</v>
      </c>
      <c r="E20" s="35"/>
      <c r="F20" s="35"/>
      <c r="G20" s="35"/>
      <c r="H20" s="35"/>
      <c r="I20" s="35"/>
      <c r="J20" s="35"/>
      <c r="K20" s="35"/>
      <c r="L20" s="35"/>
      <c r="M20" s="35"/>
      <c r="N20" s="35"/>
    </row>
    <row r="21" spans="2:14" ht="25.5">
      <c r="B21" s="20">
        <v>6</v>
      </c>
      <c r="C21" s="21" t="s">
        <v>57</v>
      </c>
      <c r="D21" s="22" t="s">
        <v>58</v>
      </c>
      <c r="E21" s="22" t="s">
        <v>59</v>
      </c>
      <c r="F21" s="23">
        <v>1E-3</v>
      </c>
      <c r="G21" s="24">
        <v>1</v>
      </c>
      <c r="H21" s="25">
        <f>F21 * G21 * 2729.52</f>
        <v>2.7295199999999999</v>
      </c>
      <c r="I21" s="25">
        <f>F21 * G21 * 0</f>
        <v>0</v>
      </c>
      <c r="J21" s="25">
        <f>F21 * G21 * 0</f>
        <v>0</v>
      </c>
      <c r="K21" s="25">
        <f>F21 * G21 * 2598.50304</f>
        <v>2.5985030400000002</v>
      </c>
      <c r="L21" s="25">
        <f>F21 * G21 * 619.699303</f>
        <v>0.61969930299999998</v>
      </c>
      <c r="M21" s="25">
        <f>F21 * G21 * 545.904</f>
        <v>0.54590400000000006</v>
      </c>
      <c r="N21" s="26">
        <f>SUM(H21:M21)</f>
        <v>6.4936263429999999</v>
      </c>
    </row>
    <row r="22" spans="2:14" s="17" customFormat="1" ht="12.75">
      <c r="B22" s="18"/>
      <c r="C22" s="19" t="s">
        <v>60</v>
      </c>
      <c r="D22" s="35" t="s">
        <v>61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</row>
    <row r="23" spans="2:14" s="17" customFormat="1" ht="12.75">
      <c r="B23" s="18"/>
      <c r="C23" s="19" t="s">
        <v>62</v>
      </c>
      <c r="D23" s="36" t="s">
        <v>63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2:14" ht="25.5">
      <c r="B24" s="20">
        <v>7</v>
      </c>
      <c r="C24" s="21" t="s">
        <v>64</v>
      </c>
      <c r="D24" s="22" t="s">
        <v>65</v>
      </c>
      <c r="E24" s="22" t="s">
        <v>66</v>
      </c>
      <c r="F24" s="23">
        <v>0.09</v>
      </c>
      <c r="G24" s="24">
        <v>1</v>
      </c>
      <c r="H24" s="25">
        <f>F24 * G24 * 13548.864</f>
        <v>1219.3977599999998</v>
      </c>
      <c r="I24" s="25">
        <f>F24 * G24 * 0</f>
        <v>0</v>
      </c>
      <c r="J24" s="25">
        <f>F24 * G24 * 0</f>
        <v>0</v>
      </c>
      <c r="K24" s="25">
        <f>F24 * G24 * 12898.518528</f>
        <v>1160.86666752</v>
      </c>
      <c r="L24" s="25">
        <f>F24 * G24 * 3076.079887</f>
        <v>276.84718982999999</v>
      </c>
      <c r="M24" s="25">
        <f>F24 * G24 * 2709.7728</f>
        <v>243.87955200000002</v>
      </c>
      <c r="N24" s="26">
        <f>SUM(H24:M24)</f>
        <v>2900.9911693499998</v>
      </c>
    </row>
    <row r="25" spans="2:14" s="27" customFormat="1" ht="20.100000000000001" customHeight="1">
      <c r="B25" s="37" t="s">
        <v>67</v>
      </c>
      <c r="C25" s="37"/>
      <c r="D25" s="37"/>
      <c r="E25" s="37"/>
      <c r="F25" s="37"/>
      <c r="G25" s="37"/>
      <c r="H25" s="28">
        <f t="shared" ref="H25:N25" si="0">SUM(H4:H24)</f>
        <v>4746.538176</v>
      </c>
      <c r="I25" s="28">
        <f t="shared" si="0"/>
        <v>2503.8303101299998</v>
      </c>
      <c r="J25" s="28">
        <f t="shared" si="0"/>
        <v>0</v>
      </c>
      <c r="K25" s="28">
        <f t="shared" si="0"/>
        <v>4518.7043437949978</v>
      </c>
      <c r="L25" s="28">
        <f t="shared" si="0"/>
        <v>1341.7891414229998</v>
      </c>
      <c r="M25" s="28">
        <f t="shared" si="0"/>
        <v>949.30763519999994</v>
      </c>
      <c r="N25" s="29">
        <f t="shared" si="0"/>
        <v>14060.169606547997</v>
      </c>
    </row>
  </sheetData>
  <mergeCells count="18">
    <mergeCell ref="D22:N22"/>
    <mergeCell ref="D23:N23"/>
    <mergeCell ref="B25:G25"/>
    <mergeCell ref="D14:N14"/>
    <mergeCell ref="D15:N15"/>
    <mergeCell ref="D18:N18"/>
    <mergeCell ref="D19:N19"/>
    <mergeCell ref="D20:N20"/>
    <mergeCell ref="D7:N7"/>
    <mergeCell ref="D8:N8"/>
    <mergeCell ref="D9:N9"/>
    <mergeCell ref="D11:N11"/>
    <mergeCell ref="D12:N12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&amp;C&amp;KCCCCCC&amp;"Arial"Д. Ульянова 11 отчет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Д. Ульянова 11 отчет</dc:title>
  <dc:creator/>
  <cp:lastModifiedBy/>
  <cp:lastPrinted>2022-03-25T07:17:04Z</cp:lastPrinted>
  <dcterms:created xsi:type="dcterms:W3CDTF">2022-03-25T07:17:04Z</dcterms:created>
  <dcterms:modified xsi:type="dcterms:W3CDTF">2022-03-25T07:17:34Z</dcterms:modified>
</cp:coreProperties>
</file>